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/>
  <mc:AlternateContent xmlns:mc="http://schemas.openxmlformats.org/markup-compatibility/2006">
    <mc:Choice Requires="x15">
      <x15ac:absPath xmlns:x15ac="http://schemas.microsoft.com/office/spreadsheetml/2010/11/ac" url="E:\ДНТ Аграрник\Общие собрания и правления\Подготовка к общему собранию 2026\AI_C\"/>
    </mc:Choice>
  </mc:AlternateContent>
  <xr:revisionPtr revIDLastSave="0" documentId="13_ncr:1_{C4A17D3B-EDD1-4197-A76A-73E4E121EEC7}" xr6:coauthVersionLast="45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Смета 2026-2027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D57" i="1" l="1"/>
  <c r="E57" i="1" s="1"/>
  <c r="D56" i="1"/>
  <c r="E56" i="1" s="1"/>
  <c r="D55" i="1"/>
  <c r="E55" i="1" s="1"/>
  <c r="E50" i="1"/>
  <c r="E43" i="1"/>
  <c r="B13" i="1"/>
  <c r="B15" i="1" s="1"/>
  <c r="E15" i="1" s="1"/>
  <c r="E11" i="1"/>
  <c r="E10" i="1"/>
  <c r="E9" i="1"/>
  <c r="E8" i="1"/>
  <c r="E7" i="1"/>
  <c r="E13" i="1" s="1"/>
  <c r="B14" i="1" l="1"/>
  <c r="E14" i="1" s="1"/>
  <c r="E16" i="1" s="1"/>
  <c r="E44" i="1" s="1"/>
  <c r="E51" i="1" l="1"/>
  <c r="D54" i="1"/>
  <c r="E62" i="1" l="1"/>
  <c r="E61" i="1"/>
  <c r="E54" i="1"/>
  <c r="E58" i="1" s="1"/>
  <c r="E59" i="1" s="1"/>
</calcChain>
</file>

<file path=xl/sharedStrings.xml><?xml version="1.0" encoding="utf-8"?>
<sst xmlns="http://schemas.openxmlformats.org/spreadsheetml/2006/main" count="65" uniqueCount="65">
  <si>
    <t>ПРИХОДНО-РАСХОДНАЯ СМЕТА СНТ «Аграрник» на 2026–2027 гг. (из расчета на 12 месяцев)</t>
  </si>
  <si>
    <t>Расчет выполнен исходя из 3 776,53 сотки земли в собственности садоводов (по реестру) и 687 садовых земельных участков. Период действия сметы — с 01.11.2026 по 31.10.2027 (12 месяцев)</t>
  </si>
  <si>
    <t>РАСХОДНАЯ ЧАСТЬ</t>
  </si>
  <si>
    <t>Сумма в год, руб.</t>
  </si>
  <si>
    <t>1. Фонд оплаты труда и обязательные отчисления</t>
  </si>
  <si>
    <t>Оклад/мес.</t>
  </si>
  <si>
    <t>Кол-во</t>
  </si>
  <si>
    <t>Мес.</t>
  </si>
  <si>
    <t>Председатель Товарищества (включая НДФЛ)</t>
  </si>
  <si>
    <t>Заместитель председателя (включая НДФЛ)</t>
  </si>
  <si>
    <t>Главный бухгалтер (включая НДФЛ)</t>
  </si>
  <si>
    <t>Электрик (включая НДФЛ)</t>
  </si>
  <si>
    <t>Сантехник (включая НДФЛ)</t>
  </si>
  <si>
    <t>Вознаграждение ревизора Товарищества (в год, включая НДФЛ)</t>
  </si>
  <si>
    <t>Итого фонд оплаты труда</t>
  </si>
  <si>
    <t>Страховые взносы (ОПС, ОМС, ВНиМ) 30 % от ФОТ по трудовым договорам</t>
  </si>
  <si>
    <t>Страхование от несчастных случаев 0,2 %</t>
  </si>
  <si>
    <t>Итого ФОТ с отчислениями</t>
  </si>
  <si>
    <t>2. Содержание имущества общего пользования и текущая деятельность</t>
  </si>
  <si>
    <t>Канцелярские товары</t>
  </si>
  <si>
    <t>Приобретение МФУ (оргтехника)</t>
  </si>
  <si>
    <t>Услуги банка (обслуживание счетов, комиссии)</t>
  </si>
  <si>
    <t>Обслуживание СБИС</t>
  </si>
  <si>
    <t>Телефонная связь и интернет (Ростелеком)</t>
  </si>
  <si>
    <t>Расчистка снега в зимний период</t>
  </si>
  <si>
    <t>Непредвиденные расходы</t>
  </si>
  <si>
    <t>Ремонт дорог (подсыпка гравием, ямочный ремонт, спецтехника)</t>
  </si>
  <si>
    <t>Транспортные расходы</t>
  </si>
  <si>
    <t>Ремонт и обслуживание линий электропередачи и ТП</t>
  </si>
  <si>
    <t>Содержание уличного дренажа</t>
  </si>
  <si>
    <t>Ремонт водопроводных сетей</t>
  </si>
  <si>
    <t>Сотовая связь правления</t>
  </si>
  <si>
    <t>Обслуживание сайта и системы электронного голосования («Цифровое СНТ»)</t>
  </si>
  <si>
    <t>Содержание уличного освещения (лампы, фотореле, фонари)</t>
  </si>
  <si>
    <t>Юридические услуги (договоры, суды, взыскание задолженности)</t>
  </si>
  <si>
    <t>Обслуживание оргтехники (картриджи, ремонт)</t>
  </si>
  <si>
    <t>Сопровождение 1С</t>
  </si>
  <si>
    <t>Подписка ИТС 1С (обязательная)</t>
  </si>
  <si>
    <t>Размещение объявлений о собраниях (МУП ИД «Вечерний Ставрополь»)</t>
  </si>
  <si>
    <t>Покос травы на территории правления (3 раза в год)</t>
  </si>
  <si>
    <t>Вывоз мусора («Эко-Сити»)</t>
  </si>
  <si>
    <t>Электроэнергия помещения правления (6 930 кВт·ч × 7,1 руб., с округлением)</t>
  </si>
  <si>
    <t>Уборка помещения правления (договор ГПХ, 12 мес.)</t>
  </si>
  <si>
    <t>Итого расходы на содержание</t>
  </si>
  <si>
    <t>ИТОГО расходы, финансируемые членскими взносами (разд. 1 + 2)</t>
  </si>
  <si>
    <t>3. Целевые мероприятия</t>
  </si>
  <si>
    <t>Строительство магистральной ЛЭП 0,4 кВ от ТП-18 по ул. Аграрник 3 (укрупненный расчет, предельная стоимость)</t>
  </si>
  <si>
    <t>Подготовка ППТ и ПМТ территории СНТ (КП ООО «Гео-сфера» исх. № 38/26 от 06.07.2026, вкл. топосъемку)</t>
  </si>
  <si>
    <t>Ремонт мостов: ул. Аграрник 4; перекресток ул. Аграрник 21 / ул. Аграрник 8 (200 000 руб. × 2)</t>
  </si>
  <si>
    <t>Итого целевые мероприятия</t>
  </si>
  <si>
    <t>ВСЕГО РАСХОДНАЯ ЧАСТЬ</t>
  </si>
  <si>
    <t>ПРИХОДНАЯ ЧАСТЬ</t>
  </si>
  <si>
    <t>База</t>
  </si>
  <si>
    <t>Размер, руб.</t>
  </si>
  <si>
    <t>Поступления, руб.</t>
  </si>
  <si>
    <t>Членский взнос (плата ч. 3 ст. 5) — с 1 сотки в год</t>
  </si>
  <si>
    <t>Целевой взнос (плата) — строительство ЛЭП от ТП-18, с 1 сотки</t>
  </si>
  <si>
    <t>Целевой взнос (плата) — подготовка ППТ и ПМТ, с 1 участка</t>
  </si>
  <si>
    <t>Целевой взнос (плата) — ремонт мостов, с 1 участка</t>
  </si>
  <si>
    <t>ИТОГО поступления взносов и платы</t>
  </si>
  <si>
    <t>Разница (покрывается за счет поступлений задолженности по взносам и плате прошлых лет)</t>
  </si>
  <si>
    <t>Справочно: платежи с участка 5 соток в 2026–2027 гг., руб.</t>
  </si>
  <si>
    <t>Справочно: платежи с участка 6 соток в 2026–2027 гг., руб.</t>
  </si>
  <si>
    <t>Примечания: 1) размер платы лиц, ведущих садоводство без участия в Товариществе (ч. 3 ст. 5 ФЗ № 217-ФЗ), равен размеру взносов члена Товарищества (п. 15.4 Устава); 2) целевые взносы за подключение к инженерным сетям утверждены ранее решением общего собрания и настоящей сметой не изменяются; 3) сроки внесения: членские взносы — до 30.04.2027, целевые взносы — до 31.12.2026; 4) страховые взносы с выплат по договорам ГПХ и вознаграждения ревизора, а также налог по УСН уплачиваются за счет статьи «Непредвиденные расходы»; 5) если до окончания периода действия сметы новая приходно-расходная смета не утверждена общим собранием, настоящая смета продолжает применяться до утверждения новой сметы.</t>
  </si>
  <si>
    <t xml:space="preserve">Проект приходно-расходной сметы УТВЕРЖДЕН на заседании правления СНТ «Аграрник» Протокол №44 от 07.07.26 г.,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</si>
</sst>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1"/>
    </font>
    <font>
      <b/>
      <sz val="11"/>
      <color rgb="FF000000"/>
      <name val="Times New Roman"/>
      <charset val="1"/>
    </font>
    <font>
      <b/>
      <sz val="13"/>
      <color rgb="FF000000"/>
      <name val="Times New Roman"/>
      <charset val="1"/>
    </font>
    <font>
      <i/>
      <sz val="11"/>
      <color rgb="FF000000"/>
      <name val="Times New Roman"/>
      <charset val="1"/>
    </font>
    <font>
      <sz val="11"/>
      <color rgb="FF000000"/>
      <name val="Times New Roman"/>
      <charset val="1"/>
    </font>
    <font>
      <sz val="11"/>
      <color rgb="FF0000FF"/>
      <name val="Times New Roman"/>
      <charset val="1"/>
    </font>
    <font>
      <i/>
      <sz val="10"/>
      <color rgb="FF000000"/>
      <name val="Times New Roman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left" vertical="center" wrapText="1"/>
    </xf>
    <xf numFmtId="3" fontId="5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3" fontId="4" fillId="0" borderId="1" xfId="0" applyNumberFormat="1" applyFont="1" applyBorder="1" applyAlignment="1">
      <alignment horizontal="right" vertical="center" wrapText="1"/>
    </xf>
    <xf numFmtId="0" fontId="4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0" fillId="0" borderId="0" xfId="0"/>
    <xf numFmtId="0" fontId="6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4"/>
  <sheetViews>
    <sheetView tabSelected="1" zoomScaleNormal="100" workbookViewId="0">
      <selection activeCell="J40" sqref="J40"/>
    </sheetView>
  </sheetViews>
  <sheetFormatPr defaultColWidth="8.7109375" defaultRowHeight="15" x14ac:dyDescent="0.25"/>
  <cols>
    <col min="1" max="1" width="72" customWidth="1"/>
    <col min="2" max="2" width="14" customWidth="1"/>
    <col min="3" max="4" width="8" customWidth="1"/>
    <col min="5" max="5" width="16" customWidth="1"/>
  </cols>
  <sheetData>
    <row r="1" spans="1:5" ht="25.35" customHeight="1" x14ac:dyDescent="0.25">
      <c r="A1" s="15" t="s">
        <v>64</v>
      </c>
      <c r="B1" s="13"/>
      <c r="C1" s="13"/>
      <c r="D1" s="13"/>
      <c r="E1" s="13"/>
    </row>
    <row r="2" spans="1:5" ht="31.5" customHeight="1" x14ac:dyDescent="0.25">
      <c r="A2" s="12" t="s">
        <v>0</v>
      </c>
      <c r="B2" s="13"/>
      <c r="C2" s="13"/>
      <c r="D2" s="13"/>
      <c r="E2" s="13"/>
    </row>
    <row r="3" spans="1:5" ht="30" customHeight="1" x14ac:dyDescent="0.25">
      <c r="A3" s="16" t="s">
        <v>1</v>
      </c>
      <c r="B3" s="13"/>
      <c r="C3" s="13"/>
      <c r="D3" s="13"/>
      <c r="E3" s="13"/>
    </row>
    <row r="5" spans="1:5" ht="27.6" customHeight="1" x14ac:dyDescent="0.25">
      <c r="A5" s="1" t="s">
        <v>2</v>
      </c>
      <c r="B5" s="2"/>
      <c r="C5" s="2"/>
      <c r="D5" s="2"/>
      <c r="E5" s="2" t="s">
        <v>3</v>
      </c>
    </row>
    <row r="6" spans="1:5" x14ac:dyDescent="0.25">
      <c r="A6" s="1" t="s">
        <v>4</v>
      </c>
      <c r="B6" s="2" t="s">
        <v>5</v>
      </c>
      <c r="C6" s="2" t="s">
        <v>6</v>
      </c>
      <c r="D6" s="2" t="s">
        <v>7</v>
      </c>
      <c r="E6" s="2"/>
    </row>
    <row r="7" spans="1:5" x14ac:dyDescent="0.25">
      <c r="A7" s="3" t="s">
        <v>8</v>
      </c>
      <c r="B7" s="4">
        <v>39000</v>
      </c>
      <c r="C7" s="5">
        <v>1</v>
      </c>
      <c r="D7" s="5">
        <v>12</v>
      </c>
      <c r="E7" s="6">
        <f>B7*C7*D7</f>
        <v>468000</v>
      </c>
    </row>
    <row r="8" spans="1:5" x14ac:dyDescent="0.25">
      <c r="A8" s="3" t="s">
        <v>9</v>
      </c>
      <c r="B8" s="4">
        <v>33000</v>
      </c>
      <c r="C8" s="5">
        <v>1</v>
      </c>
      <c r="D8" s="5">
        <v>12</v>
      </c>
      <c r="E8" s="6">
        <f>B8*C8*D8</f>
        <v>396000</v>
      </c>
    </row>
    <row r="9" spans="1:5" x14ac:dyDescent="0.25">
      <c r="A9" s="3" t="s">
        <v>10</v>
      </c>
      <c r="B9" s="4">
        <v>33000</v>
      </c>
      <c r="C9" s="5">
        <v>1</v>
      </c>
      <c r="D9" s="5">
        <v>12</v>
      </c>
      <c r="E9" s="6">
        <f>B9*C9*D9</f>
        <v>396000</v>
      </c>
    </row>
    <row r="10" spans="1:5" x14ac:dyDescent="0.25">
      <c r="A10" s="3" t="s">
        <v>11</v>
      </c>
      <c r="B10" s="4">
        <v>29000</v>
      </c>
      <c r="C10" s="5">
        <v>1</v>
      </c>
      <c r="D10" s="5">
        <v>12</v>
      </c>
      <c r="E10" s="6">
        <f>B10*C10*D10</f>
        <v>348000</v>
      </c>
    </row>
    <row r="11" spans="1:5" x14ac:dyDescent="0.25">
      <c r="A11" s="3" t="s">
        <v>12</v>
      </c>
      <c r="B11" s="4">
        <v>29000</v>
      </c>
      <c r="C11" s="5">
        <v>1</v>
      </c>
      <c r="D11" s="5">
        <v>12</v>
      </c>
      <c r="E11" s="6">
        <f>B11*C11*D11</f>
        <v>348000</v>
      </c>
    </row>
    <row r="12" spans="1:5" x14ac:dyDescent="0.25">
      <c r="A12" s="3" t="s">
        <v>13</v>
      </c>
      <c r="B12" s="5"/>
      <c r="C12" s="5"/>
      <c r="D12" s="5"/>
      <c r="E12" s="4">
        <v>15000</v>
      </c>
    </row>
    <row r="13" spans="1:5" x14ac:dyDescent="0.25">
      <c r="A13" s="1" t="s">
        <v>14</v>
      </c>
      <c r="B13" s="7">
        <f>SUM(B7:B11)</f>
        <v>163000</v>
      </c>
      <c r="C13" s="2"/>
      <c r="D13" s="2"/>
      <c r="E13" s="8">
        <f>SUM(E7:E12)</f>
        <v>1971000</v>
      </c>
    </row>
    <row r="14" spans="1:5" ht="30" x14ac:dyDescent="0.25">
      <c r="A14" s="3" t="s">
        <v>15</v>
      </c>
      <c r="B14" s="9">
        <f>B13*0.3</f>
        <v>48900</v>
      </c>
      <c r="C14" s="10"/>
      <c r="D14" s="10">
        <v>12</v>
      </c>
      <c r="E14" s="11">
        <f>B14*D14</f>
        <v>586800</v>
      </c>
    </row>
    <row r="15" spans="1:5" x14ac:dyDescent="0.25">
      <c r="A15" s="3" t="s">
        <v>16</v>
      </c>
      <c r="B15" s="9">
        <f>B13*0.002</f>
        <v>326</v>
      </c>
      <c r="C15" s="10"/>
      <c r="D15" s="10">
        <v>12</v>
      </c>
      <c r="E15" s="11">
        <f>B15*D15</f>
        <v>3912</v>
      </c>
    </row>
    <row r="16" spans="1:5" x14ac:dyDescent="0.25">
      <c r="A16" s="1" t="s">
        <v>17</v>
      </c>
      <c r="B16" s="2"/>
      <c r="C16" s="2"/>
      <c r="D16" s="2"/>
      <c r="E16" s="8">
        <f>E13+E14+E15</f>
        <v>2561712</v>
      </c>
    </row>
    <row r="18" spans="1:5" ht="28.5" x14ac:dyDescent="0.25">
      <c r="A18" s="1" t="s">
        <v>18</v>
      </c>
      <c r="B18" s="2"/>
      <c r="C18" s="2"/>
      <c r="D18" s="2"/>
      <c r="E18" s="2"/>
    </row>
    <row r="19" spans="1:5" x14ac:dyDescent="0.25">
      <c r="A19" s="3" t="s">
        <v>19</v>
      </c>
      <c r="B19" s="5"/>
      <c r="C19" s="5"/>
      <c r="D19" s="5"/>
      <c r="E19" s="4">
        <v>18000</v>
      </c>
    </row>
    <row r="20" spans="1:5" x14ac:dyDescent="0.25">
      <c r="A20" s="3" t="s">
        <v>20</v>
      </c>
      <c r="B20" s="5"/>
      <c r="C20" s="5"/>
      <c r="D20" s="5"/>
      <c r="E20" s="4">
        <v>45000</v>
      </c>
    </row>
    <row r="21" spans="1:5" x14ac:dyDescent="0.25">
      <c r="A21" s="3" t="s">
        <v>21</v>
      </c>
      <c r="B21" s="5"/>
      <c r="C21" s="5"/>
      <c r="D21" s="5"/>
      <c r="E21" s="4">
        <v>58000</v>
      </c>
    </row>
    <row r="22" spans="1:5" x14ac:dyDescent="0.25">
      <c r="A22" s="3" t="s">
        <v>22</v>
      </c>
      <c r="B22" s="5"/>
      <c r="C22" s="5"/>
      <c r="D22" s="5"/>
      <c r="E22" s="4">
        <v>10500</v>
      </c>
    </row>
    <row r="23" spans="1:5" x14ac:dyDescent="0.25">
      <c r="A23" s="3" t="s">
        <v>23</v>
      </c>
      <c r="B23" s="5"/>
      <c r="C23" s="5"/>
      <c r="D23" s="5"/>
      <c r="E23" s="4">
        <v>50000</v>
      </c>
    </row>
    <row r="24" spans="1:5" x14ac:dyDescent="0.25">
      <c r="A24" s="3" t="s">
        <v>24</v>
      </c>
      <c r="B24" s="5"/>
      <c r="C24" s="5"/>
      <c r="D24" s="5"/>
      <c r="E24" s="4">
        <v>35000</v>
      </c>
    </row>
    <row r="25" spans="1:5" x14ac:dyDescent="0.25">
      <c r="A25" s="3" t="s">
        <v>25</v>
      </c>
      <c r="B25" s="5"/>
      <c r="C25" s="5"/>
      <c r="D25" s="5"/>
      <c r="E25" s="4">
        <v>38000</v>
      </c>
    </row>
    <row r="26" spans="1:5" x14ac:dyDescent="0.25">
      <c r="A26" s="3" t="s">
        <v>26</v>
      </c>
      <c r="B26" s="5"/>
      <c r="C26" s="5"/>
      <c r="D26" s="5"/>
      <c r="E26" s="4">
        <v>100000</v>
      </c>
    </row>
    <row r="27" spans="1:5" x14ac:dyDescent="0.25">
      <c r="A27" s="3" t="s">
        <v>27</v>
      </c>
      <c r="B27" s="5"/>
      <c r="C27" s="5"/>
      <c r="D27" s="5"/>
      <c r="E27" s="4">
        <v>52000</v>
      </c>
    </row>
    <row r="28" spans="1:5" x14ac:dyDescent="0.25">
      <c r="A28" s="3" t="s">
        <v>28</v>
      </c>
      <c r="B28" s="5"/>
      <c r="C28" s="5"/>
      <c r="D28" s="5"/>
      <c r="E28" s="4">
        <v>130000</v>
      </c>
    </row>
    <row r="29" spans="1:5" x14ac:dyDescent="0.25">
      <c r="A29" s="3" t="s">
        <v>29</v>
      </c>
      <c r="B29" s="5"/>
      <c r="C29" s="5"/>
      <c r="D29" s="5"/>
      <c r="E29" s="4">
        <v>25000</v>
      </c>
    </row>
    <row r="30" spans="1:5" x14ac:dyDescent="0.25">
      <c r="A30" s="3" t="s">
        <v>30</v>
      </c>
      <c r="B30" s="5"/>
      <c r="C30" s="5"/>
      <c r="D30" s="5"/>
      <c r="E30" s="4">
        <v>130000</v>
      </c>
    </row>
    <row r="31" spans="1:5" x14ac:dyDescent="0.25">
      <c r="A31" s="3" t="s">
        <v>31</v>
      </c>
      <c r="B31" s="5"/>
      <c r="C31" s="5"/>
      <c r="D31" s="5"/>
      <c r="E31" s="4">
        <v>4500</v>
      </c>
    </row>
    <row r="32" spans="1:5" ht="30" x14ac:dyDescent="0.25">
      <c r="A32" s="3" t="s">
        <v>32</v>
      </c>
      <c r="B32" s="5"/>
      <c r="C32" s="5"/>
      <c r="D32" s="5"/>
      <c r="E32" s="4">
        <v>18000</v>
      </c>
    </row>
    <row r="33" spans="1:5" x14ac:dyDescent="0.25">
      <c r="A33" s="3" t="s">
        <v>33</v>
      </c>
      <c r="B33" s="5"/>
      <c r="C33" s="5"/>
      <c r="D33" s="5"/>
      <c r="E33" s="4">
        <v>35000</v>
      </c>
    </row>
    <row r="34" spans="1:5" x14ac:dyDescent="0.25">
      <c r="A34" s="3" t="s">
        <v>34</v>
      </c>
      <c r="B34" s="5"/>
      <c r="C34" s="5"/>
      <c r="D34" s="5"/>
      <c r="E34" s="4">
        <v>120000</v>
      </c>
    </row>
    <row r="35" spans="1:5" x14ac:dyDescent="0.25">
      <c r="A35" s="3" t="s">
        <v>35</v>
      </c>
      <c r="B35" s="5"/>
      <c r="C35" s="5"/>
      <c r="D35" s="5"/>
      <c r="E35" s="4">
        <v>25000</v>
      </c>
    </row>
    <row r="36" spans="1:5" x14ac:dyDescent="0.25">
      <c r="A36" s="3" t="s">
        <v>36</v>
      </c>
      <c r="B36" s="5"/>
      <c r="C36" s="5"/>
      <c r="D36" s="5"/>
      <c r="E36" s="4">
        <v>11000</v>
      </c>
    </row>
    <row r="37" spans="1:5" x14ac:dyDescent="0.25">
      <c r="A37" s="3" t="s">
        <v>37</v>
      </c>
      <c r="B37" s="5"/>
      <c r="C37" s="5"/>
      <c r="D37" s="5"/>
      <c r="E37" s="4">
        <v>55000</v>
      </c>
    </row>
    <row r="38" spans="1:5" x14ac:dyDescent="0.25">
      <c r="A38" s="3" t="s">
        <v>38</v>
      </c>
      <c r="B38" s="5"/>
      <c r="C38" s="5"/>
      <c r="D38" s="5"/>
      <c r="E38" s="4">
        <v>10000</v>
      </c>
    </row>
    <row r="39" spans="1:5" x14ac:dyDescent="0.25">
      <c r="A39" s="3" t="s">
        <v>39</v>
      </c>
      <c r="B39" s="5"/>
      <c r="C39" s="5"/>
      <c r="D39" s="5"/>
      <c r="E39" s="4">
        <v>15000</v>
      </c>
    </row>
    <row r="40" spans="1:5" x14ac:dyDescent="0.25">
      <c r="A40" s="3" t="s">
        <v>40</v>
      </c>
      <c r="B40" s="5"/>
      <c r="C40" s="5"/>
      <c r="D40" s="5"/>
      <c r="E40" s="4">
        <v>5500</v>
      </c>
    </row>
    <row r="41" spans="1:5" ht="30" x14ac:dyDescent="0.25">
      <c r="A41" s="3" t="s">
        <v>41</v>
      </c>
      <c r="B41" s="5"/>
      <c r="C41" s="5"/>
      <c r="D41" s="5"/>
      <c r="E41" s="4">
        <v>49200</v>
      </c>
    </row>
    <row r="42" spans="1:5" x14ac:dyDescent="0.25">
      <c r="A42" s="3" t="s">
        <v>42</v>
      </c>
      <c r="B42" s="5"/>
      <c r="C42" s="5"/>
      <c r="D42" s="5"/>
      <c r="E42" s="4">
        <v>108000</v>
      </c>
    </row>
    <row r="43" spans="1:5" x14ac:dyDescent="0.25">
      <c r="A43" s="1" t="s">
        <v>43</v>
      </c>
      <c r="B43" s="2"/>
      <c r="C43" s="2"/>
      <c r="D43" s="2"/>
      <c r="E43" s="8">
        <f>SUM(E19:E42)</f>
        <v>1147700</v>
      </c>
    </row>
    <row r="44" spans="1:5" x14ac:dyDescent="0.25">
      <c r="A44" s="1" t="s">
        <v>44</v>
      </c>
      <c r="B44" s="2"/>
      <c r="C44" s="2"/>
      <c r="D44" s="2"/>
      <c r="E44" s="8">
        <f>E16+E43</f>
        <v>3709412</v>
      </c>
    </row>
    <row r="46" spans="1:5" x14ac:dyDescent="0.25">
      <c r="A46" s="1" t="s">
        <v>45</v>
      </c>
      <c r="B46" s="2"/>
      <c r="C46" s="2"/>
      <c r="D46" s="2"/>
      <c r="E46" s="2"/>
    </row>
    <row r="47" spans="1:5" ht="27.6" customHeight="1" x14ac:dyDescent="0.25">
      <c r="A47" s="3" t="s">
        <v>46</v>
      </c>
      <c r="B47" s="5"/>
      <c r="C47" s="5"/>
      <c r="D47" s="5"/>
      <c r="E47" s="4">
        <v>500000</v>
      </c>
    </row>
    <row r="48" spans="1:5" ht="27.6" customHeight="1" x14ac:dyDescent="0.25">
      <c r="A48" s="3" t="s">
        <v>47</v>
      </c>
      <c r="B48" s="5"/>
      <c r="C48" s="5"/>
      <c r="D48" s="5"/>
      <c r="E48" s="4">
        <v>2100000</v>
      </c>
    </row>
    <row r="49" spans="1:5" ht="27.6" customHeight="1" x14ac:dyDescent="0.25">
      <c r="A49" s="3" t="s">
        <v>48</v>
      </c>
      <c r="B49" s="5"/>
      <c r="C49" s="5"/>
      <c r="D49" s="5"/>
      <c r="E49" s="4">
        <v>400000</v>
      </c>
    </row>
    <row r="50" spans="1:5" x14ac:dyDescent="0.25">
      <c r="A50" s="1" t="s">
        <v>49</v>
      </c>
      <c r="B50" s="2"/>
      <c r="C50" s="2"/>
      <c r="D50" s="2"/>
      <c r="E50" s="8">
        <f>SUM(E47:E49)</f>
        <v>3000000</v>
      </c>
    </row>
    <row r="51" spans="1:5" x14ac:dyDescent="0.25">
      <c r="A51" s="1" t="s">
        <v>50</v>
      </c>
      <c r="B51" s="2"/>
      <c r="C51" s="2"/>
      <c r="D51" s="2"/>
      <c r="E51" s="8">
        <f>E44+E50</f>
        <v>6709412</v>
      </c>
    </row>
    <row r="53" spans="1:5" ht="27.6" customHeight="1" x14ac:dyDescent="0.25">
      <c r="A53" s="1" t="s">
        <v>51</v>
      </c>
      <c r="B53" s="7" t="s">
        <v>52</v>
      </c>
      <c r="C53" s="2"/>
      <c r="D53" s="2" t="s">
        <v>53</v>
      </c>
      <c r="E53" s="2" t="s">
        <v>54</v>
      </c>
    </row>
    <row r="54" spans="1:5" x14ac:dyDescent="0.25">
      <c r="A54" s="3" t="s">
        <v>55</v>
      </c>
      <c r="B54" s="11">
        <v>3776.53</v>
      </c>
      <c r="C54" s="10"/>
      <c r="D54" s="11">
        <f>ROUNDUP(E44/B54,2)</f>
        <v>982.23</v>
      </c>
      <c r="E54" s="11">
        <f>B54*D54</f>
        <v>3709421.0619000001</v>
      </c>
    </row>
    <row r="55" spans="1:5" x14ac:dyDescent="0.25">
      <c r="A55" s="3" t="s">
        <v>56</v>
      </c>
      <c r="B55" s="11">
        <v>3776.53</v>
      </c>
      <c r="C55" s="10"/>
      <c r="D55" s="11">
        <f>ROUNDDOWN(E47/B55,2)</f>
        <v>132.38999999999999</v>
      </c>
      <c r="E55" s="11">
        <f>B55*D55</f>
        <v>499974.80669999996</v>
      </c>
    </row>
    <row r="56" spans="1:5" x14ac:dyDescent="0.25">
      <c r="A56" s="3" t="s">
        <v>57</v>
      </c>
      <c r="B56" s="9">
        <v>687</v>
      </c>
      <c r="C56" s="10"/>
      <c r="D56" s="11">
        <f>ROUNDDOWN(E48/B56,0)</f>
        <v>3056</v>
      </c>
      <c r="E56" s="11">
        <f>B56*D56</f>
        <v>2099472</v>
      </c>
    </row>
    <row r="57" spans="1:5" x14ac:dyDescent="0.25">
      <c r="A57" s="3" t="s">
        <v>58</v>
      </c>
      <c r="B57" s="9">
        <v>687</v>
      </c>
      <c r="C57" s="10"/>
      <c r="D57" s="11">
        <f>ROUNDDOWN(E49/B57,0)</f>
        <v>582</v>
      </c>
      <c r="E57" s="11">
        <f>B57*D57</f>
        <v>399834</v>
      </c>
    </row>
    <row r="58" spans="1:5" x14ac:dyDescent="0.25">
      <c r="A58" s="1" t="s">
        <v>59</v>
      </c>
      <c r="B58" s="2"/>
      <c r="C58" s="2"/>
      <c r="D58" s="2"/>
      <c r="E58" s="8">
        <f>SUM(E54:E57)</f>
        <v>6708701.8685999997</v>
      </c>
    </row>
    <row r="59" spans="1:5" ht="27.6" customHeight="1" x14ac:dyDescent="0.25">
      <c r="A59" s="1" t="s">
        <v>60</v>
      </c>
      <c r="B59" s="2"/>
      <c r="C59" s="2"/>
      <c r="D59" s="2"/>
      <c r="E59" s="8">
        <f>E51-E58</f>
        <v>710.13140000030398</v>
      </c>
    </row>
    <row r="61" spans="1:5" x14ac:dyDescent="0.25">
      <c r="A61" s="3" t="s">
        <v>61</v>
      </c>
      <c r="B61" s="10"/>
      <c r="C61" s="10"/>
      <c r="D61" s="10"/>
      <c r="E61" s="11">
        <f>(D54+D55)*5+D56+D57</f>
        <v>9211.0999999999985</v>
      </c>
    </row>
    <row r="62" spans="1:5" x14ac:dyDescent="0.25">
      <c r="A62" s="3" t="s">
        <v>62</v>
      </c>
      <c r="B62" s="10"/>
      <c r="C62" s="10"/>
      <c r="D62" s="10"/>
      <c r="E62" s="11">
        <f>(D54+D55)*6+D56+D57</f>
        <v>10325.719999999999</v>
      </c>
    </row>
    <row r="64" spans="1:5" ht="86.45" customHeight="1" x14ac:dyDescent="0.25">
      <c r="A64" s="14" t="s">
        <v>63</v>
      </c>
      <c r="B64" s="13"/>
      <c r="C64" s="13"/>
      <c r="D64" s="13"/>
      <c r="E64" s="13"/>
    </row>
  </sheetData>
  <mergeCells count="4">
    <mergeCell ref="A2:E2"/>
    <mergeCell ref="A64:E64"/>
    <mergeCell ref="A1:E1"/>
    <mergeCell ref="A3:E3"/>
  </mergeCells>
  <pageMargins left="0.75" right="0.75" top="1" bottom="1" header="0.511811023622047" footer="0.511811023622047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Смета 2026-2027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Пользователь</cp:lastModifiedBy>
  <cp:revision>0</cp:revision>
  <cp:lastPrinted>2026-07-11T09:35:22Z</cp:lastPrinted>
  <dcterms:created xsi:type="dcterms:W3CDTF">2026-07-06T20:51:07Z</dcterms:created>
  <dcterms:modified xsi:type="dcterms:W3CDTF">2026-07-11T09:35:30Z</dcterms:modified>
  <dc:language>en-US</dc:language>
</cp:coreProperties>
</file>